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rbullington\Desktop\COVID-19 Page\"/>
    </mc:Choice>
  </mc:AlternateContent>
  <xr:revisionPtr revIDLastSave="0" documentId="8_{9C823CC5-4668-4A4E-9B78-64CEBFC6907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1" l="1"/>
  <c r="G14" i="1"/>
  <c r="H14" i="1"/>
  <c r="D14" i="1"/>
  <c r="D48" i="1" l="1"/>
  <c r="D47" i="1"/>
  <c r="D46" i="1"/>
  <c r="F46" i="1" s="1"/>
  <c r="G46" i="1"/>
  <c r="H46" i="1"/>
  <c r="G39" i="1"/>
  <c r="H39" i="1"/>
  <c r="D39" i="1"/>
  <c r="F39" i="1" s="1"/>
  <c r="F37" i="1"/>
  <c r="G37" i="1"/>
  <c r="H37" i="1"/>
  <c r="D37" i="1"/>
  <c r="G36" i="1"/>
  <c r="H36" i="1"/>
  <c r="D36" i="1"/>
  <c r="F36" i="1" s="1"/>
  <c r="F13" i="1"/>
  <c r="G13" i="1"/>
  <c r="H13" i="1"/>
  <c r="F15" i="1"/>
  <c r="G15" i="1"/>
  <c r="H15" i="1"/>
  <c r="D13" i="1"/>
  <c r="D15" i="1"/>
  <c r="C10" i="1"/>
  <c r="G43" i="1"/>
  <c r="H43" i="1"/>
  <c r="D43" i="1"/>
  <c r="F43" i="1" s="1"/>
  <c r="G42" i="1"/>
  <c r="H42" i="1"/>
  <c r="D42" i="1"/>
  <c r="F42" i="1" s="1"/>
  <c r="D59" i="1" l="1"/>
  <c r="D45" i="1"/>
  <c r="D56" i="1"/>
  <c r="H59" i="1"/>
  <c r="G59" i="1"/>
  <c r="F59" i="1"/>
  <c r="H58" i="1"/>
  <c r="G58" i="1"/>
  <c r="H57" i="1"/>
  <c r="G57" i="1"/>
  <c r="D57" i="1"/>
  <c r="F57" i="1" s="1"/>
  <c r="C24" i="1" l="1"/>
  <c r="D24" i="1" s="1"/>
  <c r="H24" i="1" s="1"/>
  <c r="H56" i="1"/>
  <c r="G56" i="1"/>
  <c r="F56" i="1"/>
  <c r="G55" i="1"/>
  <c r="F55" i="1"/>
  <c r="G54" i="1"/>
  <c r="F54" i="1"/>
  <c r="H53" i="1"/>
  <c r="G53" i="1"/>
  <c r="G52" i="1"/>
  <c r="F52" i="1"/>
  <c r="H51" i="1"/>
  <c r="G51" i="1"/>
  <c r="G50" i="1"/>
  <c r="F50" i="1"/>
  <c r="G49" i="1"/>
  <c r="F49" i="1"/>
  <c r="H45" i="1"/>
  <c r="G45" i="1"/>
  <c r="F45" i="1"/>
  <c r="G44" i="1"/>
  <c r="F44" i="1"/>
  <c r="G24" i="1"/>
  <c r="F24" i="1"/>
  <c r="H40" i="1"/>
  <c r="G40" i="1"/>
  <c r="G41" i="1"/>
  <c r="F41" i="1"/>
  <c r="H38" i="1"/>
  <c r="G38" i="1"/>
  <c r="H35" i="1"/>
  <c r="G35" i="1"/>
  <c r="H33" i="1"/>
  <c r="G33" i="1"/>
  <c r="H32" i="1"/>
  <c r="G32" i="1"/>
  <c r="D32" i="1"/>
  <c r="F32" i="1" s="1"/>
  <c r="D40" i="1"/>
  <c r="F40" i="1" s="1"/>
  <c r="G12" i="1" l="1"/>
  <c r="G11" i="1"/>
  <c r="G10" i="1"/>
  <c r="G26" i="1"/>
  <c r="G25" i="1"/>
  <c r="G23" i="1"/>
  <c r="G22" i="1"/>
  <c r="G21" i="1"/>
  <c r="G20" i="1"/>
  <c r="G31" i="1"/>
  <c r="G66" i="1"/>
  <c r="G65" i="1"/>
  <c r="G64" i="1"/>
  <c r="G73" i="1"/>
  <c r="G72" i="1"/>
  <c r="G28" i="1" l="1"/>
  <c r="G61" i="1"/>
  <c r="G17" i="1"/>
  <c r="D54" i="1" l="1"/>
  <c r="H54" i="1" s="1"/>
  <c r="D55" i="1"/>
  <c r="H55" i="1" s="1"/>
  <c r="C75" i="1"/>
  <c r="B75" i="1"/>
  <c r="B61" i="1"/>
  <c r="C28" i="1"/>
  <c r="B28" i="1"/>
  <c r="C17" i="1"/>
  <c r="B17" i="1"/>
  <c r="D71" i="1"/>
  <c r="G71" i="1" s="1"/>
  <c r="D72" i="1"/>
  <c r="D73" i="1"/>
  <c r="D70" i="1"/>
  <c r="G70" i="1" s="1"/>
  <c r="D69" i="1"/>
  <c r="G69" i="1" s="1"/>
  <c r="D68" i="1"/>
  <c r="G68" i="1" s="1"/>
  <c r="D67" i="1"/>
  <c r="G67" i="1" s="1"/>
  <c r="D66" i="1"/>
  <c r="D65" i="1"/>
  <c r="D64" i="1"/>
  <c r="D53" i="1"/>
  <c r="F53" i="1" s="1"/>
  <c r="D52" i="1"/>
  <c r="H52" i="1" s="1"/>
  <c r="D51" i="1"/>
  <c r="F51" i="1" s="1"/>
  <c r="D50" i="1"/>
  <c r="H50" i="1" s="1"/>
  <c r="D49" i="1"/>
  <c r="H49" i="1" s="1"/>
  <c r="D44" i="1"/>
  <c r="H44" i="1" s="1"/>
  <c r="D41" i="1"/>
  <c r="H41" i="1" s="1"/>
  <c r="D38" i="1"/>
  <c r="F38" i="1" s="1"/>
  <c r="D35" i="1"/>
  <c r="F35" i="1" s="1"/>
  <c r="D33" i="1"/>
  <c r="F33" i="1" s="1"/>
  <c r="D31" i="1"/>
  <c r="D26" i="1"/>
  <c r="D25" i="1"/>
  <c r="D23" i="1"/>
  <c r="D22" i="1"/>
  <c r="D21" i="1"/>
  <c r="D20" i="1"/>
  <c r="D11" i="1"/>
  <c r="D12" i="1"/>
  <c r="D10" i="1"/>
  <c r="G75" i="1" l="1"/>
  <c r="G77" i="1" s="1"/>
  <c r="C4" i="1" s="1"/>
  <c r="C6" i="1" s="1"/>
  <c r="B77" i="1"/>
  <c r="H73" i="1" l="1"/>
  <c r="F73" i="1"/>
  <c r="H72" i="1"/>
  <c r="F72" i="1"/>
  <c r="H71" i="1"/>
  <c r="F71" i="1"/>
  <c r="H69" i="1"/>
  <c r="F69" i="1"/>
  <c r="H68" i="1"/>
  <c r="F68" i="1"/>
  <c r="H67" i="1"/>
  <c r="F67" i="1"/>
  <c r="H66" i="1"/>
  <c r="F66" i="1"/>
  <c r="H65" i="1"/>
  <c r="F65" i="1"/>
  <c r="H64" i="1"/>
  <c r="F64" i="1"/>
  <c r="H31" i="1"/>
  <c r="F31" i="1"/>
  <c r="H26" i="1"/>
  <c r="F26" i="1"/>
  <c r="H23" i="1"/>
  <c r="F23" i="1"/>
  <c r="H22" i="1"/>
  <c r="F22" i="1"/>
  <c r="H21" i="1"/>
  <c r="F21" i="1"/>
  <c r="H12" i="1"/>
  <c r="F12" i="1"/>
  <c r="H11" i="1"/>
  <c r="F11" i="1"/>
  <c r="D75" i="1"/>
  <c r="D28" i="1"/>
  <c r="D17" i="1"/>
  <c r="H75" i="1" l="1"/>
  <c r="F75" i="1"/>
  <c r="H61" i="1"/>
  <c r="H29" i="1"/>
  <c r="H20" i="1"/>
  <c r="F20" i="1"/>
  <c r="F28" i="1" s="1"/>
  <c r="H10" i="1"/>
  <c r="F10" i="1"/>
  <c r="F17" i="1" s="1"/>
  <c r="H28" i="1" l="1"/>
  <c r="H17" i="1"/>
  <c r="H77" i="1" l="1"/>
  <c r="D4" i="1" s="1"/>
  <c r="D3" i="1" l="1"/>
  <c r="D6" i="1" s="1"/>
  <c r="C58" i="1"/>
  <c r="D58" i="1" l="1"/>
  <c r="C61" i="1"/>
  <c r="C77" i="1" s="1"/>
  <c r="D61" i="1" l="1"/>
  <c r="D77" i="1" s="1"/>
  <c r="F58" i="1"/>
  <c r="F61" i="1" s="1"/>
  <c r="F77" i="1" s="1"/>
  <c r="B4" i="1" s="1"/>
  <c r="B6" i="1" s="1"/>
  <c r="H78" i="1" l="1"/>
</calcChain>
</file>

<file path=xl/sharedStrings.xml><?xml version="1.0" encoding="utf-8"?>
<sst xmlns="http://schemas.openxmlformats.org/spreadsheetml/2006/main" count="122" uniqueCount="78">
  <si>
    <t>FEMA</t>
  </si>
  <si>
    <t>Net Available</t>
  </si>
  <si>
    <t>BUSINESS ASSISTANCE</t>
  </si>
  <si>
    <t>INDIVIDUAL ASSISTANCE</t>
  </si>
  <si>
    <t>C</t>
  </si>
  <si>
    <t>Small business grants</t>
  </si>
  <si>
    <t>FALLS CHURCH CITY GOVERNMENT</t>
  </si>
  <si>
    <t>Assistant Registrar (estimated increased preparation for mail-in ballots due to COVID)</t>
  </si>
  <si>
    <t>Expansion of online services</t>
  </si>
  <si>
    <t>Expansion of telework and increased IT support for telework</t>
  </si>
  <si>
    <t>PPE for employees, visitors and clients (City Hall, Aurora House, Library, Community Center)</t>
  </si>
  <si>
    <t>F</t>
  </si>
  <si>
    <t>NOTE:  WHAT'S ELIGIBLE FOR FEMA IS ALSO ELIGIBLE FOR CARES FUNDING, BUT NOT VICE VERSA</t>
  </si>
  <si>
    <t>ACTIVITY</t>
  </si>
  <si>
    <t>Funding Available</t>
  </si>
  <si>
    <t>Allocated</t>
  </si>
  <si>
    <t>(no limit YET)</t>
  </si>
  <si>
    <t>TOTAL</t>
  </si>
  <si>
    <t>Subtotal Business Assistance</t>
  </si>
  <si>
    <t>Subtotal Individual Assistance</t>
  </si>
  <si>
    <t>PPE for students, employees, visitors</t>
  </si>
  <si>
    <t>Facility, playgrounds, and bus disinfection</t>
  </si>
  <si>
    <t>Expanded food provision</t>
  </si>
  <si>
    <t>Expansion of telework</t>
  </si>
  <si>
    <t>Period of Performance</t>
  </si>
  <si>
    <t>03/01/2020-12/30/2020*</t>
  </si>
  <si>
    <t>*Funds must be expended (checks cut) by December 30</t>
  </si>
  <si>
    <t>Subtotal Falls Church City Government</t>
  </si>
  <si>
    <t>Subtotal School</t>
  </si>
  <si>
    <t>SCHOOL</t>
  </si>
  <si>
    <t>Paying for medical leave for employees with COVID or caring for family members with COVID</t>
  </si>
  <si>
    <t>Non-congregate housing for the homeless</t>
  </si>
  <si>
    <t>Non-congregate housing for public safety employees</t>
  </si>
  <si>
    <t>Food programs (donating to food banks, meal vouchers, etc)</t>
  </si>
  <si>
    <t>Spent-to-date</t>
  </si>
  <si>
    <t>Rent relief/emergency assistance</t>
  </si>
  <si>
    <t>Retro-fitting bathroom and entryways in public buildings for no-touch access (door openers, touchless dispensers for restrooms)</t>
  </si>
  <si>
    <t>TOTAL AMOUNT</t>
  </si>
  <si>
    <t>Enforcement of social distancing (parks, community places; could be using redeployed employees)</t>
  </si>
  <si>
    <t>Technology to support/expand online instruction program</t>
  </si>
  <si>
    <t>Helping residents in obtaining COVID financial assistance (could be using redeployed employees)</t>
  </si>
  <si>
    <t>Labor for cost-tracking and documentation (allowed by FEMA up to 7% of other direct costs)</t>
  </si>
  <si>
    <t>Technology enhancements to support and improve virtual public meetings, including OT labor</t>
  </si>
  <si>
    <t>Community messaging/communication regarding COVID; materials and OT labor</t>
  </si>
  <si>
    <t>Establishment of online/remote instruction program (actual online instruction is not eligible but creating new programs suitable for online/remote instruction is eligible</t>
  </si>
  <si>
    <t>CARES (City Alloc)</t>
  </si>
  <si>
    <t>CARES (School Alloc)</t>
  </si>
  <si>
    <t>Estimated Add'l Amount</t>
  </si>
  <si>
    <t>City CARES Grant</t>
  </si>
  <si>
    <t>School CARES Grant</t>
  </si>
  <si>
    <t>S</t>
  </si>
  <si>
    <t>CHECK TOTAL</t>
  </si>
  <si>
    <r>
      <t xml:space="preserve">Paying for medical leave for employees to enable compliance with COVID-19 public health precautions </t>
    </r>
    <r>
      <rPr>
        <sz val="14"/>
        <color rgb="FFFF0000"/>
        <rFont val="Calibri"/>
        <family val="2"/>
        <scheme val="minor"/>
      </rPr>
      <t>(Steve)</t>
    </r>
  </si>
  <si>
    <t>Hazard premium pay for employees</t>
  </si>
  <si>
    <t>PPE for employees, visitors and clients (City Hall, Aurora House, Library, Community Center) (post 10/2/2020)</t>
  </si>
  <si>
    <t>Facility &amp; Equipment Disinfection (public buildings, including parks, playgrounds)</t>
  </si>
  <si>
    <t>Facility &amp; Equipment Disinfection (public buildings, including parks, playgrounds) (post 10/2/2020)</t>
  </si>
  <si>
    <r>
      <t>Funding Source</t>
    </r>
    <r>
      <rPr>
        <b/>
        <sz val="12"/>
        <color theme="0"/>
        <rFont val="Calibri"/>
        <family val="2"/>
        <scheme val="minor"/>
      </rPr>
      <t xml:space="preserve"> (C=City CARES Grant, S = School CARES Grant, F = FEMA)</t>
    </r>
  </si>
  <si>
    <t>Additional costs for mailing ballots</t>
  </si>
  <si>
    <t>PPE for distribution community-wide, including labor</t>
  </si>
  <si>
    <t>Additional cost for solid waste and recycling removal due to residents being at home</t>
  </si>
  <si>
    <t>01/20/2020-10/02/2020</t>
  </si>
  <si>
    <t>Required Allocation to St. James (15%)</t>
  </si>
  <si>
    <t>FEMA 25% Match</t>
  </si>
  <si>
    <t>Grab &amp; Go signs, banners</t>
  </si>
  <si>
    <t>Staff for small business assistance</t>
  </si>
  <si>
    <t>Waiver of permits for COVID-related activities</t>
  </si>
  <si>
    <t>- Making summer reading online</t>
  </si>
  <si>
    <t>Providing public kiosks to conduct online transactions with City Hall</t>
  </si>
  <si>
    <t>Increasing range of wifi around library, City Hall</t>
  </si>
  <si>
    <t>Staff for IT to support expansion of online services</t>
  </si>
  <si>
    <t>Public facilities signage, parks, tennis courts, etc. for access, restrictions, wearing face masks, etc</t>
  </si>
  <si>
    <t>Manning public information desk/reception</t>
  </si>
  <si>
    <t>- Jail cell, Gage House</t>
  </si>
  <si>
    <t>COVID testing services and contract tracing</t>
  </si>
  <si>
    <t>Deputy sheriff for transportation, courtroom staffing due to COVID 19</t>
  </si>
  <si>
    <t>Courtroom expenditures - COVID-related reconfiguration</t>
  </si>
  <si>
    <t>Community messaging for businesses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</si>
</sst>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3" fontId="0" fillId="0" borderId="0" xfId="1" applyFont="1"/>
    <xf numFmtId="43" fontId="5" fillId="0" borderId="0" xfId="1" applyFont="1"/>
    <xf numFmtId="0" fontId="6" fillId="0" borderId="0" xfId="0" applyFont="1" applyAlignment="1">
      <alignment horizontal="right"/>
    </xf>
    <xf numFmtId="0" fontId="6" fillId="0" borderId="0" xfId="0" applyFont="1"/>
    <xf numFmtId="43" fontId="6" fillId="0" borderId="0" xfId="0" applyNumberFormat="1" applyFont="1"/>
    <xf numFmtId="43" fontId="6" fillId="0" borderId="0" xfId="1" applyFont="1"/>
    <xf numFmtId="43" fontId="6" fillId="0" borderId="1" xfId="1" applyFont="1" applyBorder="1"/>
    <xf numFmtId="0" fontId="3" fillId="0" borderId="0" xfId="0" applyFont="1" applyAlignment="1">
      <alignment horizontal="right"/>
    </xf>
    <xf numFmtId="43" fontId="3" fillId="0" borderId="2" xfId="1" applyFont="1" applyBorder="1"/>
    <xf numFmtId="164" fontId="3" fillId="0" borderId="2" xfId="1" applyNumberFormat="1" applyFont="1" applyBorder="1"/>
    <xf numFmtId="164" fontId="6" fillId="0" borderId="0" xfId="1" applyNumberFormat="1" applyFont="1"/>
    <xf numFmtId="0" fontId="6" fillId="0" borderId="0" xfId="0" applyFont="1" applyAlignment="1">
      <alignment horizontal="right" wrapText="1"/>
    </xf>
    <xf numFmtId="43" fontId="5" fillId="0" borderId="0" xfId="1" applyFont="1" applyAlignment="1">
      <alignment wrapText="1"/>
    </xf>
    <xf numFmtId="0" fontId="6" fillId="0" borderId="0" xfId="0" applyFont="1" applyAlignment="1">
      <alignment wrapText="1"/>
    </xf>
    <xf numFmtId="164" fontId="6" fillId="0" borderId="0" xfId="0" applyNumberFormat="1" applyFont="1"/>
    <xf numFmtId="164" fontId="6" fillId="0" borderId="1" xfId="1" applyNumberFormat="1" applyFont="1" applyBorder="1"/>
    <xf numFmtId="164" fontId="6" fillId="0" borderId="2" xfId="1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0" fillId="0" borderId="0" xfId="0" applyNumberFormat="1"/>
    <xf numFmtId="0" fontId="6" fillId="0" borderId="0" xfId="0" applyFont="1" applyAlignment="1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164" fontId="7" fillId="0" borderId="0" xfId="0" applyNumberFormat="1" applyFont="1"/>
    <xf numFmtId="0" fontId="9" fillId="2" borderId="0" xfId="0" applyFont="1" applyFill="1" applyAlignment="1">
      <alignment horizontal="center" wrapText="1"/>
    </xf>
    <xf numFmtId="43" fontId="11" fillId="2" borderId="0" xfId="1" applyFont="1" applyFill="1" applyAlignment="1">
      <alignment horizontal="center" wrapText="1"/>
    </xf>
    <xf numFmtId="43" fontId="9" fillId="2" borderId="0" xfId="1" applyFont="1" applyFill="1" applyAlignment="1">
      <alignment horizontal="center"/>
    </xf>
    <xf numFmtId="43" fontId="9" fillId="2" borderId="0" xfId="1" applyFont="1" applyFill="1" applyAlignment="1">
      <alignment horizontal="center" wrapText="1"/>
    </xf>
    <xf numFmtId="0" fontId="8" fillId="0" borderId="0" xfId="0" applyFont="1" applyAlignment="1">
      <alignment wrapText="1"/>
    </xf>
    <xf numFmtId="164" fontId="8" fillId="0" borderId="0" xfId="1" applyNumberFormat="1" applyFont="1"/>
    <xf numFmtId="0" fontId="6" fillId="0" borderId="0" xfId="0" quotePrefix="1" applyFont="1" applyAlignment="1">
      <alignment horizontal="left" wrapText="1" indent="2"/>
    </xf>
    <xf numFmtId="164" fontId="8" fillId="0" borderId="0" xfId="0" applyNumberFormat="1" applyFont="1"/>
    <xf numFmtId="0" fontId="12" fillId="0" borderId="0" xfId="0" applyFont="1" applyAlignment="1">
      <alignment wrapText="1"/>
    </xf>
    <xf numFmtId="164" fontId="12" fillId="0" borderId="0" xfId="1" applyNumberFormat="1" applyFont="1"/>
    <xf numFmtId="0" fontId="13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2"/>
  <sheetViews>
    <sheetView tabSelected="1" zoomScaleNormal="100" workbookViewId="0">
      <pane xSplit="1" ySplit="8" topLeftCell="B9" activePane="bottomRight" state="frozen"/>
      <selection pane="topRight" activeCell="B1" sqref="B1"/>
      <selection pane="bottomLeft" activeCell="A3" sqref="A3"/>
      <selection pane="bottomRight" activeCell="C6" sqref="C6"/>
    </sheetView>
  </sheetViews>
  <sheetFormatPr defaultRowHeight="15" x14ac:dyDescent="0.25"/>
  <cols>
    <col min="1" max="1" width="73.85546875" style="26" bestFit="1" customWidth="1"/>
    <col min="2" max="3" width="19.85546875" customWidth="1"/>
    <col min="4" max="4" width="18.5703125" customWidth="1"/>
    <col min="5" max="5" width="29.5703125" customWidth="1"/>
    <col min="6" max="8" width="15.7109375" customWidth="1"/>
    <col min="9" max="9" width="5.42578125" customWidth="1"/>
    <col min="10" max="10" width="36.7109375" customWidth="1"/>
    <col min="11" max="11" width="16.140625" customWidth="1"/>
    <col min="12" max="12" width="16.7109375" customWidth="1"/>
    <col min="13" max="13" width="14.28515625" bestFit="1" customWidth="1"/>
  </cols>
  <sheetData>
    <row r="1" spans="1:10" ht="46.5" x14ac:dyDescent="0.35">
      <c r="A1"/>
      <c r="B1" s="14" t="s">
        <v>48</v>
      </c>
      <c r="C1" s="14" t="s">
        <v>49</v>
      </c>
      <c r="D1" s="3" t="s">
        <v>0</v>
      </c>
      <c r="F1" s="2"/>
      <c r="G1" s="2"/>
      <c r="H1" s="2"/>
      <c r="J1" s="23" t="s">
        <v>12</v>
      </c>
    </row>
    <row r="2" spans="1:10" ht="37.5" x14ac:dyDescent="0.3">
      <c r="A2" s="4" t="s">
        <v>24</v>
      </c>
      <c r="B2" s="13" t="s">
        <v>25</v>
      </c>
      <c r="D2" s="13" t="s">
        <v>61</v>
      </c>
      <c r="F2" s="2"/>
      <c r="G2" s="2"/>
      <c r="H2" s="2"/>
    </row>
    <row r="3" spans="1:10" ht="18.75" x14ac:dyDescent="0.3">
      <c r="A3" s="4" t="s">
        <v>14</v>
      </c>
      <c r="B3" s="12">
        <v>1275277</v>
      </c>
      <c r="C3" s="12">
        <v>38148.959999999999</v>
      </c>
      <c r="D3" s="6">
        <f>+D4</f>
        <v>178430</v>
      </c>
      <c r="E3" s="2" t="s">
        <v>16</v>
      </c>
      <c r="F3" s="2"/>
      <c r="G3" s="2"/>
      <c r="H3" s="2"/>
    </row>
    <row r="4" spans="1:10" ht="18.75" x14ac:dyDescent="0.3">
      <c r="A4" s="4" t="s">
        <v>15</v>
      </c>
      <c r="B4" s="16">
        <f>+F77</f>
        <v>509335</v>
      </c>
      <c r="C4" s="12">
        <f>+G77</f>
        <v>28415.08</v>
      </c>
      <c r="D4" s="7">
        <f>+H77</f>
        <v>178430</v>
      </c>
      <c r="E4" s="2"/>
      <c r="F4" s="2"/>
      <c r="G4" s="2"/>
      <c r="H4" s="2"/>
    </row>
    <row r="5" spans="1:10" ht="18.75" x14ac:dyDescent="0.3">
      <c r="A5" s="4"/>
      <c r="B5" s="8"/>
      <c r="C5" s="8"/>
      <c r="D5" s="8"/>
      <c r="E5" s="2"/>
      <c r="F5" s="2"/>
      <c r="G5" s="2"/>
      <c r="H5" s="2"/>
    </row>
    <row r="6" spans="1:10" ht="19.5" thickBot="1" x14ac:dyDescent="0.35">
      <c r="A6" s="9" t="s">
        <v>1</v>
      </c>
      <c r="B6" s="11">
        <f>+B3-B4</f>
        <v>765942</v>
      </c>
      <c r="C6" s="11">
        <f>+C3-C4</f>
        <v>9733.8799999999974</v>
      </c>
      <c r="D6" s="10">
        <f>+D3-D4</f>
        <v>0</v>
      </c>
      <c r="E6" s="2"/>
      <c r="F6" s="2"/>
      <c r="G6" s="2"/>
      <c r="H6" s="2"/>
    </row>
    <row r="7" spans="1:10" ht="19.5" thickTop="1" x14ac:dyDescent="0.3">
      <c r="A7" s="22" t="s">
        <v>26</v>
      </c>
      <c r="B7" s="22"/>
      <c r="C7" s="22"/>
      <c r="D7" s="22"/>
      <c r="E7" s="2"/>
      <c r="F7" s="2"/>
      <c r="G7" s="2"/>
      <c r="H7" s="2"/>
    </row>
    <row r="8" spans="1:10" s="5" customFormat="1" ht="69.75" x14ac:dyDescent="0.35">
      <c r="A8" s="28" t="s">
        <v>13</v>
      </c>
      <c r="B8" s="31" t="s">
        <v>34</v>
      </c>
      <c r="C8" s="31" t="s">
        <v>47</v>
      </c>
      <c r="D8" s="31" t="s">
        <v>37</v>
      </c>
      <c r="E8" s="31" t="s">
        <v>57</v>
      </c>
      <c r="F8" s="29" t="s">
        <v>45</v>
      </c>
      <c r="G8" s="29" t="s">
        <v>46</v>
      </c>
      <c r="H8" s="30" t="s">
        <v>0</v>
      </c>
    </row>
    <row r="9" spans="1:10" ht="18.75" x14ac:dyDescent="0.3">
      <c r="A9" s="24" t="s">
        <v>2</v>
      </c>
      <c r="B9" s="2"/>
      <c r="C9" s="2"/>
      <c r="D9" s="2"/>
      <c r="E9" s="2"/>
      <c r="F9" s="2"/>
      <c r="G9" s="2"/>
      <c r="H9" s="2"/>
    </row>
    <row r="10" spans="1:10" ht="30.75" customHeight="1" x14ac:dyDescent="0.3">
      <c r="A10" s="15" t="s">
        <v>5</v>
      </c>
      <c r="B10" s="12">
        <v>168000</v>
      </c>
      <c r="C10" s="12">
        <f>250000-B10</f>
        <v>82000</v>
      </c>
      <c r="D10" s="12">
        <f>+B10+C10</f>
        <v>250000</v>
      </c>
      <c r="E10" s="12" t="s">
        <v>4</v>
      </c>
      <c r="F10" s="12">
        <f t="shared" ref="F10" si="0">IF(E10="C",D10,0)</f>
        <v>250000</v>
      </c>
      <c r="G10" s="12">
        <f t="shared" ref="G10:G12" si="1">IF(E10="S",D10,0)</f>
        <v>0</v>
      </c>
      <c r="H10" s="12">
        <f t="shared" ref="H10" si="2">IF(E10="F",D10,0)</f>
        <v>0</v>
      </c>
    </row>
    <row r="11" spans="1:10" ht="30.75" customHeight="1" x14ac:dyDescent="0.3">
      <c r="A11" s="15" t="s">
        <v>64</v>
      </c>
      <c r="B11" s="12">
        <v>3127.5</v>
      </c>
      <c r="C11" s="12"/>
      <c r="D11" s="12">
        <f>+B11+C11</f>
        <v>3127.5</v>
      </c>
      <c r="E11" s="12" t="s">
        <v>4</v>
      </c>
      <c r="F11" s="12">
        <f t="shared" ref="F11:F12" si="3">IF(E11="C",D11,0)</f>
        <v>3127.5</v>
      </c>
      <c r="G11" s="12">
        <f t="shared" si="1"/>
        <v>0</v>
      </c>
      <c r="H11" s="12">
        <f t="shared" ref="H11:H12" si="4">IF(E11="F",D11,0)</f>
        <v>0</v>
      </c>
    </row>
    <row r="12" spans="1:10" ht="30.75" customHeight="1" x14ac:dyDescent="0.3">
      <c r="A12" s="15" t="s">
        <v>65</v>
      </c>
      <c r="B12" s="12"/>
      <c r="C12" s="12"/>
      <c r="D12" s="12">
        <f>+B12+C12</f>
        <v>0</v>
      </c>
      <c r="E12" s="12" t="s">
        <v>4</v>
      </c>
      <c r="F12" s="12">
        <f t="shared" si="3"/>
        <v>0</v>
      </c>
      <c r="G12" s="12">
        <f t="shared" si="1"/>
        <v>0</v>
      </c>
      <c r="H12" s="12">
        <f t="shared" si="4"/>
        <v>0</v>
      </c>
    </row>
    <row r="13" spans="1:10" ht="30.75" customHeight="1" x14ac:dyDescent="0.3">
      <c r="A13" s="32" t="s">
        <v>66</v>
      </c>
      <c r="B13" s="33"/>
      <c r="C13" s="33"/>
      <c r="D13" s="33">
        <f t="shared" ref="D13:D15" si="5">+B13+C13</f>
        <v>0</v>
      </c>
      <c r="E13" s="33" t="s">
        <v>4</v>
      </c>
      <c r="F13" s="33">
        <f t="shared" ref="F13:F15" si="6">IF(E13="C",D13,0)</f>
        <v>0</v>
      </c>
      <c r="G13" s="33">
        <f t="shared" ref="G13:G15" si="7">IF(E13="S",D13,0)</f>
        <v>0</v>
      </c>
      <c r="H13" s="33">
        <f t="shared" ref="H13:H15" si="8">IF(E13="F",D13,0)</f>
        <v>0</v>
      </c>
    </row>
    <row r="14" spans="1:10" s="38" customFormat="1" ht="30.75" customHeight="1" x14ac:dyDescent="0.3">
      <c r="A14" s="36" t="s">
        <v>77</v>
      </c>
      <c r="B14" s="37"/>
      <c r="C14" s="37">
        <v>7000</v>
      </c>
      <c r="D14" s="37">
        <f>+B14+C14</f>
        <v>7000</v>
      </c>
      <c r="E14" s="37" t="s">
        <v>4</v>
      </c>
      <c r="F14" s="37">
        <f t="shared" si="6"/>
        <v>7000</v>
      </c>
      <c r="G14" s="37">
        <f t="shared" si="7"/>
        <v>0</v>
      </c>
      <c r="H14" s="37">
        <f t="shared" si="8"/>
        <v>0</v>
      </c>
    </row>
    <row r="15" spans="1:10" ht="30.75" customHeight="1" x14ac:dyDescent="0.3">
      <c r="A15" s="15"/>
      <c r="B15" s="12"/>
      <c r="C15" s="12"/>
      <c r="D15" s="12">
        <f t="shared" si="5"/>
        <v>0</v>
      </c>
      <c r="E15" s="12"/>
      <c r="F15" s="12">
        <f t="shared" si="6"/>
        <v>0</v>
      </c>
      <c r="G15" s="12">
        <f t="shared" si="7"/>
        <v>0</v>
      </c>
      <c r="H15" s="12">
        <f t="shared" si="8"/>
        <v>0</v>
      </c>
    </row>
    <row r="16" spans="1:10" ht="18.75" x14ac:dyDescent="0.3">
      <c r="A16" s="15"/>
      <c r="B16" s="17"/>
      <c r="C16" s="17"/>
      <c r="D16" s="17"/>
      <c r="E16" s="12"/>
      <c r="F16" s="17"/>
      <c r="G16" s="17"/>
      <c r="H16" s="17"/>
    </row>
    <row r="17" spans="1:8" ht="19.5" thickBot="1" x14ac:dyDescent="0.35">
      <c r="A17" s="15" t="s">
        <v>18</v>
      </c>
      <c r="B17" s="18">
        <f t="shared" ref="B17:C17" si="9">SUM(B10:B16)</f>
        <v>171127.5</v>
      </c>
      <c r="C17" s="18">
        <f t="shared" si="9"/>
        <v>89000</v>
      </c>
      <c r="D17" s="18">
        <f>SUM(D10:D16)</f>
        <v>260127.5</v>
      </c>
      <c r="E17" s="12"/>
      <c r="F17" s="18">
        <f t="shared" ref="F17:H17" si="10">SUM(F10:F16)</f>
        <v>260127.5</v>
      </c>
      <c r="G17" s="18">
        <f t="shared" si="10"/>
        <v>0</v>
      </c>
      <c r="H17" s="18">
        <f t="shared" si="10"/>
        <v>0</v>
      </c>
    </row>
    <row r="18" spans="1:8" ht="19.5" thickTop="1" x14ac:dyDescent="0.3">
      <c r="A18" s="15"/>
      <c r="B18" s="12"/>
      <c r="C18" s="12"/>
      <c r="D18" s="12"/>
      <c r="E18" s="12"/>
      <c r="F18" s="12"/>
      <c r="G18" s="12"/>
      <c r="H18" s="12"/>
    </row>
    <row r="19" spans="1:8" ht="24.75" customHeight="1" x14ac:dyDescent="0.3">
      <c r="A19" s="24" t="s">
        <v>3</v>
      </c>
      <c r="B19" s="12"/>
      <c r="C19" s="12"/>
      <c r="D19" s="12"/>
      <c r="E19" s="12"/>
      <c r="F19" s="12"/>
      <c r="G19" s="12"/>
      <c r="H19" s="12"/>
    </row>
    <row r="20" spans="1:8" ht="24.75" customHeight="1" x14ac:dyDescent="0.3">
      <c r="A20" s="15" t="s">
        <v>35</v>
      </c>
      <c r="B20" s="12">
        <v>3000</v>
      </c>
      <c r="C20" s="12">
        <v>45000</v>
      </c>
      <c r="D20" s="12">
        <f t="shared" ref="D20:D26" si="11">+B20+C20</f>
        <v>48000</v>
      </c>
      <c r="E20" s="12" t="s">
        <v>4</v>
      </c>
      <c r="F20" s="12">
        <f t="shared" ref="F20" si="12">IF(E20="C",D20,0)</f>
        <v>48000</v>
      </c>
      <c r="G20" s="12">
        <f t="shared" ref="G20:G26" si="13">IF(E20="S",D20,0)</f>
        <v>0</v>
      </c>
      <c r="H20" s="12">
        <f t="shared" ref="H20:H29" si="14">IF(E20="F",D20,0)</f>
        <v>0</v>
      </c>
    </row>
    <row r="21" spans="1:8" ht="24.75" customHeight="1" x14ac:dyDescent="0.3">
      <c r="A21" s="15" t="s">
        <v>33</v>
      </c>
      <c r="B21" s="12">
        <v>600</v>
      </c>
      <c r="C21" s="12"/>
      <c r="D21" s="12">
        <f t="shared" si="11"/>
        <v>600</v>
      </c>
      <c r="E21" s="12" t="s">
        <v>4</v>
      </c>
      <c r="F21" s="12">
        <f t="shared" ref="F21:F26" si="15">IF(E21="C",D21,0)</f>
        <v>600</v>
      </c>
      <c r="G21" s="12">
        <f t="shared" si="13"/>
        <v>0</v>
      </c>
      <c r="H21" s="12">
        <f t="shared" ref="H21:H26" si="16">IF(E21="F",D21,0)</f>
        <v>0</v>
      </c>
    </row>
    <row r="22" spans="1:8" ht="46.5" customHeight="1" x14ac:dyDescent="0.3">
      <c r="A22" s="15" t="s">
        <v>40</v>
      </c>
      <c r="B22" s="12"/>
      <c r="C22" s="12"/>
      <c r="D22" s="12">
        <f t="shared" si="11"/>
        <v>0</v>
      </c>
      <c r="E22" s="12" t="s">
        <v>4</v>
      </c>
      <c r="F22" s="12">
        <f t="shared" si="15"/>
        <v>0</v>
      </c>
      <c r="G22" s="12">
        <f t="shared" si="13"/>
        <v>0</v>
      </c>
      <c r="H22" s="12">
        <f t="shared" si="16"/>
        <v>0</v>
      </c>
    </row>
    <row r="23" spans="1:8" ht="24.75" customHeight="1" x14ac:dyDescent="0.3">
      <c r="A23" s="15" t="s">
        <v>31</v>
      </c>
      <c r="B23" s="12"/>
      <c r="C23" s="12"/>
      <c r="D23" s="12">
        <f t="shared" si="11"/>
        <v>0</v>
      </c>
      <c r="E23" s="12" t="s">
        <v>11</v>
      </c>
      <c r="F23" s="12">
        <f t="shared" si="15"/>
        <v>0</v>
      </c>
      <c r="G23" s="12">
        <f t="shared" si="13"/>
        <v>0</v>
      </c>
      <c r="H23" s="12">
        <f t="shared" si="16"/>
        <v>0</v>
      </c>
    </row>
    <row r="24" spans="1:8" ht="27.75" customHeight="1" x14ac:dyDescent="0.3">
      <c r="A24" s="32" t="s">
        <v>59</v>
      </c>
      <c r="B24" s="33"/>
      <c r="C24" s="33">
        <f>14500*5+(40*20*4)</f>
        <v>75700</v>
      </c>
      <c r="D24" s="33">
        <f>+B24+C24</f>
        <v>75700</v>
      </c>
      <c r="E24" s="33" t="s">
        <v>11</v>
      </c>
      <c r="F24" s="33">
        <f>IF(E24="C",D24,0)</f>
        <v>0</v>
      </c>
      <c r="G24" s="33">
        <f>IF(E24="S",D24,0)</f>
        <v>0</v>
      </c>
      <c r="H24" s="33">
        <f>IF(E24="F",D24,0)</f>
        <v>75700</v>
      </c>
    </row>
    <row r="25" spans="1:8" ht="24.75" customHeight="1" x14ac:dyDescent="0.3">
      <c r="A25" s="15"/>
      <c r="B25" s="12"/>
      <c r="C25" s="12"/>
      <c r="D25" s="12">
        <f t="shared" si="11"/>
        <v>0</v>
      </c>
      <c r="E25" s="12"/>
      <c r="F25" s="12"/>
      <c r="G25" s="12">
        <f t="shared" si="13"/>
        <v>0</v>
      </c>
      <c r="H25" s="12"/>
    </row>
    <row r="26" spans="1:8" ht="24.75" customHeight="1" x14ac:dyDescent="0.3">
      <c r="A26" s="15"/>
      <c r="B26" s="12"/>
      <c r="C26" s="12"/>
      <c r="D26" s="12">
        <f t="shared" si="11"/>
        <v>0</v>
      </c>
      <c r="E26" s="12"/>
      <c r="F26" s="12">
        <f t="shared" si="15"/>
        <v>0</v>
      </c>
      <c r="G26" s="12">
        <f t="shared" si="13"/>
        <v>0</v>
      </c>
      <c r="H26" s="12">
        <f t="shared" si="16"/>
        <v>0</v>
      </c>
    </row>
    <row r="27" spans="1:8" ht="18.75" x14ac:dyDescent="0.3">
      <c r="A27" s="15"/>
      <c r="B27" s="17"/>
      <c r="C27" s="17"/>
      <c r="D27" s="17"/>
      <c r="E27" s="12"/>
      <c r="F27" s="17"/>
      <c r="G27" s="17"/>
      <c r="H27" s="17"/>
    </row>
    <row r="28" spans="1:8" ht="19.5" thickBot="1" x14ac:dyDescent="0.35">
      <c r="A28" s="15" t="s">
        <v>19</v>
      </c>
      <c r="B28" s="18">
        <f t="shared" ref="B28:C28" si="17">SUM(B20:B27)</f>
        <v>3600</v>
      </c>
      <c r="C28" s="18">
        <f t="shared" si="17"/>
        <v>120700</v>
      </c>
      <c r="D28" s="18">
        <f>SUM(D20:D27)</f>
        <v>124300</v>
      </c>
      <c r="E28" s="12"/>
      <c r="F28" s="18">
        <f t="shared" ref="F28:G28" si="18">SUM(F20:F27)</f>
        <v>48600</v>
      </c>
      <c r="G28" s="18">
        <f t="shared" si="18"/>
        <v>0</v>
      </c>
      <c r="H28" s="18">
        <f t="shared" ref="H28" si="19">SUM(H20:H27)</f>
        <v>75700</v>
      </c>
    </row>
    <row r="29" spans="1:8" ht="19.5" thickTop="1" x14ac:dyDescent="0.3">
      <c r="A29" s="15"/>
      <c r="B29" s="12"/>
      <c r="C29" s="12"/>
      <c r="D29" s="12"/>
      <c r="E29" s="12"/>
      <c r="F29" s="12"/>
      <c r="G29" s="12"/>
      <c r="H29" s="12">
        <f t="shared" si="14"/>
        <v>0</v>
      </c>
    </row>
    <row r="30" spans="1:8" ht="18.75" x14ac:dyDescent="0.3">
      <c r="A30" s="24" t="s">
        <v>6</v>
      </c>
      <c r="B30" s="12"/>
      <c r="C30" s="12"/>
      <c r="D30" s="12"/>
      <c r="E30" s="12"/>
      <c r="F30" s="12"/>
      <c r="G30" s="12"/>
      <c r="H30" s="12"/>
    </row>
    <row r="31" spans="1:8" ht="37.5" x14ac:dyDescent="0.3">
      <c r="A31" s="15" t="s">
        <v>7</v>
      </c>
      <c r="B31" s="12"/>
      <c r="C31" s="12">
        <v>30000</v>
      </c>
      <c r="D31" s="12">
        <f t="shared" ref="D31:D53" si="20">+B31+C31</f>
        <v>30000</v>
      </c>
      <c r="E31" s="12" t="s">
        <v>4</v>
      </c>
      <c r="F31" s="12">
        <f t="shared" ref="F31" si="21">IF(E31="C",D31,0)</f>
        <v>30000</v>
      </c>
      <c r="G31" s="12">
        <f t="shared" ref="G31" si="22">IF(E31="S",D31,0)</f>
        <v>0</v>
      </c>
      <c r="H31" s="12">
        <f t="shared" ref="H31" si="23">IF(E31="F",D31,0)</f>
        <v>0</v>
      </c>
    </row>
    <row r="32" spans="1:8" ht="18.75" x14ac:dyDescent="0.3">
      <c r="A32" s="15" t="s">
        <v>58</v>
      </c>
      <c r="B32" s="12"/>
      <c r="C32" s="12"/>
      <c r="D32" s="12">
        <f t="shared" si="20"/>
        <v>0</v>
      </c>
      <c r="E32" s="12" t="s">
        <v>4</v>
      </c>
      <c r="F32" s="12">
        <f t="shared" ref="F32:F56" si="24">IF(E32="C",D32,0)</f>
        <v>0</v>
      </c>
      <c r="G32" s="12">
        <f t="shared" ref="G32:G56" si="25">IF(E32="S",D32,0)</f>
        <v>0</v>
      </c>
      <c r="H32" s="12">
        <f t="shared" ref="H32:H56" si="26">IF(E32="F",D32,0)</f>
        <v>0</v>
      </c>
    </row>
    <row r="33" spans="1:8" ht="25.5" customHeight="1" x14ac:dyDescent="0.3">
      <c r="A33" s="15" t="s">
        <v>8</v>
      </c>
      <c r="B33" s="12"/>
      <c r="C33" s="12"/>
      <c r="D33" s="12">
        <f t="shared" si="20"/>
        <v>0</v>
      </c>
      <c r="E33" s="12" t="s">
        <v>4</v>
      </c>
      <c r="F33" s="12">
        <f t="shared" si="24"/>
        <v>0</v>
      </c>
      <c r="G33" s="12">
        <f t="shared" si="25"/>
        <v>0</v>
      </c>
      <c r="H33" s="12">
        <f t="shared" si="26"/>
        <v>0</v>
      </c>
    </row>
    <row r="34" spans="1:8" ht="25.5" customHeight="1" x14ac:dyDescent="0.3">
      <c r="A34" s="34" t="s">
        <v>67</v>
      </c>
      <c r="B34" s="12"/>
      <c r="C34" s="12"/>
      <c r="D34" s="12"/>
      <c r="E34" s="12" t="s">
        <v>4</v>
      </c>
      <c r="F34" s="12"/>
      <c r="G34" s="12"/>
      <c r="H34" s="12"/>
    </row>
    <row r="35" spans="1:8" ht="25.5" customHeight="1" x14ac:dyDescent="0.3">
      <c r="A35" s="15" t="s">
        <v>9</v>
      </c>
      <c r="B35" s="12">
        <v>0</v>
      </c>
      <c r="C35" s="12">
        <v>60000</v>
      </c>
      <c r="D35" s="12">
        <f t="shared" si="20"/>
        <v>60000</v>
      </c>
      <c r="E35" s="12" t="s">
        <v>4</v>
      </c>
      <c r="F35" s="12">
        <f t="shared" si="24"/>
        <v>60000</v>
      </c>
      <c r="G35" s="12">
        <f t="shared" si="25"/>
        <v>0</v>
      </c>
      <c r="H35" s="12">
        <f t="shared" si="26"/>
        <v>0</v>
      </c>
    </row>
    <row r="36" spans="1:8" ht="25.5" customHeight="1" x14ac:dyDescent="0.3">
      <c r="A36" s="15" t="s">
        <v>69</v>
      </c>
      <c r="B36" s="12"/>
      <c r="C36" s="12"/>
      <c r="D36" s="12">
        <f>+B36+C36</f>
        <v>0</v>
      </c>
      <c r="E36" s="12" t="s">
        <v>4</v>
      </c>
      <c r="F36" s="12">
        <f t="shared" si="24"/>
        <v>0</v>
      </c>
      <c r="G36" s="12">
        <f t="shared" si="25"/>
        <v>0</v>
      </c>
      <c r="H36" s="12">
        <f t="shared" si="26"/>
        <v>0</v>
      </c>
    </row>
    <row r="37" spans="1:8" ht="46.5" customHeight="1" x14ac:dyDescent="0.3">
      <c r="A37" s="15" t="s">
        <v>68</v>
      </c>
      <c r="B37" s="12"/>
      <c r="C37" s="12"/>
      <c r="D37" s="12">
        <f>+B37+C37</f>
        <v>0</v>
      </c>
      <c r="E37" s="12" t="s">
        <v>4</v>
      </c>
      <c r="F37" s="12">
        <f t="shared" si="24"/>
        <v>0</v>
      </c>
      <c r="G37" s="12">
        <f t="shared" si="25"/>
        <v>0</v>
      </c>
      <c r="H37" s="12">
        <f t="shared" si="26"/>
        <v>0</v>
      </c>
    </row>
    <row r="38" spans="1:8" ht="45.75" customHeight="1" x14ac:dyDescent="0.3">
      <c r="A38" s="15" t="s">
        <v>42</v>
      </c>
      <c r="B38" s="12">
        <v>16000</v>
      </c>
      <c r="C38" s="12"/>
      <c r="D38" s="12">
        <f t="shared" si="20"/>
        <v>16000</v>
      </c>
      <c r="E38" s="12" t="s">
        <v>4</v>
      </c>
      <c r="F38" s="12">
        <f t="shared" si="24"/>
        <v>16000</v>
      </c>
      <c r="G38" s="12">
        <f t="shared" si="25"/>
        <v>0</v>
      </c>
      <c r="H38" s="12">
        <f t="shared" si="26"/>
        <v>0</v>
      </c>
    </row>
    <row r="39" spans="1:8" ht="45.75" customHeight="1" x14ac:dyDescent="0.3">
      <c r="A39" s="15" t="s">
        <v>70</v>
      </c>
      <c r="B39" s="12"/>
      <c r="C39" s="12"/>
      <c r="D39" s="12">
        <f>+B39+C39</f>
        <v>0</v>
      </c>
      <c r="E39" s="12" t="s">
        <v>4</v>
      </c>
      <c r="F39" s="12">
        <f t="shared" si="24"/>
        <v>0</v>
      </c>
      <c r="G39" s="12">
        <f t="shared" si="25"/>
        <v>0</v>
      </c>
      <c r="H39" s="12">
        <f t="shared" si="26"/>
        <v>0</v>
      </c>
    </row>
    <row r="40" spans="1:8" ht="45" customHeight="1" x14ac:dyDescent="0.3">
      <c r="A40" s="15" t="s">
        <v>54</v>
      </c>
      <c r="B40" s="12"/>
      <c r="C40" s="12">
        <v>50000</v>
      </c>
      <c r="D40" s="12">
        <f t="shared" si="20"/>
        <v>50000</v>
      </c>
      <c r="E40" s="12" t="s">
        <v>4</v>
      </c>
      <c r="F40" s="12">
        <f t="shared" si="24"/>
        <v>50000</v>
      </c>
      <c r="G40" s="12">
        <f t="shared" si="25"/>
        <v>0</v>
      </c>
      <c r="H40" s="12">
        <f t="shared" si="26"/>
        <v>0</v>
      </c>
    </row>
    <row r="41" spans="1:8" ht="45" customHeight="1" x14ac:dyDescent="0.3">
      <c r="A41" s="15" t="s">
        <v>10</v>
      </c>
      <c r="B41" s="12">
        <v>32730</v>
      </c>
      <c r="C41" s="12">
        <v>24000</v>
      </c>
      <c r="D41" s="12">
        <f>+B41+C41</f>
        <v>56730</v>
      </c>
      <c r="E41" s="12" t="s">
        <v>11</v>
      </c>
      <c r="F41" s="12">
        <f>IF(E41="C",D41,0)</f>
        <v>0</v>
      </c>
      <c r="G41" s="12">
        <f>IF(E41="S",D41,0)</f>
        <v>0</v>
      </c>
      <c r="H41" s="12">
        <f>IF(E41="F",D41,0)</f>
        <v>56730</v>
      </c>
    </row>
    <row r="42" spans="1:8" ht="37.5" x14ac:dyDescent="0.3">
      <c r="A42" s="15" t="s">
        <v>71</v>
      </c>
      <c r="B42" s="12"/>
      <c r="C42" s="12"/>
      <c r="D42" s="12">
        <f>+B42+C42</f>
        <v>0</v>
      </c>
      <c r="E42" s="12" t="s">
        <v>4</v>
      </c>
      <c r="F42" s="12">
        <f t="shared" ref="F42" si="27">IF(E42="C",D42,0)</f>
        <v>0</v>
      </c>
      <c r="G42" s="12">
        <f t="shared" ref="G42" si="28">IF(E42="S",D42,0)</f>
        <v>0</v>
      </c>
      <c r="H42" s="12">
        <f t="shared" ref="H42" si="29">IF(E42="F",D42,0)</f>
        <v>0</v>
      </c>
    </row>
    <row r="43" spans="1:8" ht="42.75" customHeight="1" x14ac:dyDescent="0.3">
      <c r="A43" s="15" t="s">
        <v>72</v>
      </c>
      <c r="B43" s="12"/>
      <c r="C43" s="12"/>
      <c r="D43" s="12">
        <f>+B43+C43</f>
        <v>0</v>
      </c>
      <c r="E43" s="12" t="s">
        <v>4</v>
      </c>
      <c r="F43" s="12">
        <f t="shared" ref="F43" si="30">IF(E43="C",D43,0)</f>
        <v>0</v>
      </c>
      <c r="G43" s="12">
        <f t="shared" ref="G43" si="31">IF(E43="S",D43,0)</f>
        <v>0</v>
      </c>
      <c r="H43" s="12">
        <f t="shared" ref="H43" si="32">IF(E43="F",D43,0)</f>
        <v>0</v>
      </c>
    </row>
    <row r="44" spans="1:8" ht="43.5" customHeight="1" x14ac:dyDescent="0.3">
      <c r="A44" s="15" t="s">
        <v>55</v>
      </c>
      <c r="B44" s="12"/>
      <c r="C44" s="12"/>
      <c r="D44" s="12">
        <f t="shared" si="20"/>
        <v>0</v>
      </c>
      <c r="E44" s="12" t="s">
        <v>11</v>
      </c>
      <c r="F44" s="12">
        <f t="shared" si="24"/>
        <v>0</v>
      </c>
      <c r="G44" s="12">
        <f t="shared" si="25"/>
        <v>0</v>
      </c>
      <c r="H44" s="12">
        <f t="shared" si="26"/>
        <v>0</v>
      </c>
    </row>
    <row r="45" spans="1:8" ht="43.5" customHeight="1" x14ac:dyDescent="0.3">
      <c r="A45" s="15" t="s">
        <v>56</v>
      </c>
      <c r="B45" s="12"/>
      <c r="C45" s="12"/>
      <c r="D45" s="12">
        <f t="shared" si="20"/>
        <v>0</v>
      </c>
      <c r="E45" s="12" t="s">
        <v>4</v>
      </c>
      <c r="F45" s="12">
        <f t="shared" si="24"/>
        <v>0</v>
      </c>
      <c r="G45" s="12">
        <f t="shared" si="25"/>
        <v>0</v>
      </c>
      <c r="H45" s="12">
        <f t="shared" si="26"/>
        <v>0</v>
      </c>
    </row>
    <row r="46" spans="1:8" ht="43.5" customHeight="1" x14ac:dyDescent="0.3">
      <c r="A46" s="34" t="s">
        <v>73</v>
      </c>
      <c r="B46" s="12"/>
      <c r="C46" s="12"/>
      <c r="D46" s="12">
        <f>+B46+C46</f>
        <v>0</v>
      </c>
      <c r="E46" s="12" t="s">
        <v>4</v>
      </c>
      <c r="F46" s="12">
        <f t="shared" si="24"/>
        <v>0</v>
      </c>
      <c r="G46" s="12">
        <f t="shared" si="25"/>
        <v>0</v>
      </c>
      <c r="H46" s="12">
        <f t="shared" si="26"/>
        <v>0</v>
      </c>
    </row>
    <row r="47" spans="1:8" ht="43.5" customHeight="1" x14ac:dyDescent="0.3">
      <c r="A47" s="15" t="s">
        <v>76</v>
      </c>
      <c r="B47" s="12"/>
      <c r="C47" s="12"/>
      <c r="D47" s="12">
        <f>+B47+C47</f>
        <v>0</v>
      </c>
      <c r="E47" s="12" t="s">
        <v>4</v>
      </c>
      <c r="F47" s="12"/>
      <c r="G47" s="12"/>
      <c r="H47" s="12"/>
    </row>
    <row r="48" spans="1:8" ht="43.5" customHeight="1" x14ac:dyDescent="0.3">
      <c r="A48" s="15" t="s">
        <v>75</v>
      </c>
      <c r="B48" s="12"/>
      <c r="C48" s="12"/>
      <c r="D48" s="12">
        <f>+B48+C48</f>
        <v>0</v>
      </c>
      <c r="E48" s="12" t="s">
        <v>4</v>
      </c>
      <c r="F48" s="12"/>
      <c r="G48" s="12"/>
      <c r="H48" s="12"/>
    </row>
    <row r="49" spans="1:8" ht="25.5" customHeight="1" x14ac:dyDescent="0.3">
      <c r="A49" s="15" t="s">
        <v>74</v>
      </c>
      <c r="B49" s="12"/>
      <c r="C49" s="12"/>
      <c r="D49" s="12">
        <f t="shared" si="20"/>
        <v>0</v>
      </c>
      <c r="E49" s="12" t="s">
        <v>11</v>
      </c>
      <c r="F49" s="12">
        <f t="shared" si="24"/>
        <v>0</v>
      </c>
      <c r="G49" s="12">
        <f t="shared" si="25"/>
        <v>0</v>
      </c>
      <c r="H49" s="12">
        <f t="shared" si="26"/>
        <v>0</v>
      </c>
    </row>
    <row r="50" spans="1:8" ht="45" customHeight="1" x14ac:dyDescent="0.3">
      <c r="A50" s="15" t="s">
        <v>38</v>
      </c>
      <c r="B50" s="12"/>
      <c r="C50" s="12"/>
      <c r="D50" s="12">
        <f t="shared" si="20"/>
        <v>0</v>
      </c>
      <c r="E50" s="12" t="s">
        <v>11</v>
      </c>
      <c r="F50" s="12">
        <f t="shared" si="24"/>
        <v>0</v>
      </c>
      <c r="G50" s="12">
        <f t="shared" si="25"/>
        <v>0</v>
      </c>
      <c r="H50" s="12">
        <f t="shared" si="26"/>
        <v>0</v>
      </c>
    </row>
    <row r="51" spans="1:8" ht="45" customHeight="1" x14ac:dyDescent="0.3">
      <c r="A51" s="15" t="s">
        <v>52</v>
      </c>
      <c r="B51" s="12"/>
      <c r="C51" s="12"/>
      <c r="D51" s="12">
        <f t="shared" si="20"/>
        <v>0</v>
      </c>
      <c r="E51" s="12" t="s">
        <v>4</v>
      </c>
      <c r="F51" s="12">
        <f t="shared" si="24"/>
        <v>0</v>
      </c>
      <c r="G51" s="12">
        <f t="shared" si="25"/>
        <v>0</v>
      </c>
      <c r="H51" s="12">
        <f t="shared" si="26"/>
        <v>0</v>
      </c>
    </row>
    <row r="52" spans="1:8" ht="25.5" customHeight="1" x14ac:dyDescent="0.3">
      <c r="A52" s="15" t="s">
        <v>32</v>
      </c>
      <c r="B52" s="12"/>
      <c r="C52" s="12"/>
      <c r="D52" s="12">
        <f t="shared" si="20"/>
        <v>0</v>
      </c>
      <c r="E52" s="12" t="s">
        <v>11</v>
      </c>
      <c r="F52" s="12">
        <f t="shared" si="24"/>
        <v>0</v>
      </c>
      <c r="G52" s="12">
        <f t="shared" si="25"/>
        <v>0</v>
      </c>
      <c r="H52" s="12">
        <f t="shared" si="26"/>
        <v>0</v>
      </c>
    </row>
    <row r="53" spans="1:8" ht="43.5" customHeight="1" x14ac:dyDescent="0.3">
      <c r="A53" s="15" t="s">
        <v>36</v>
      </c>
      <c r="B53" s="12"/>
      <c r="C53" s="12"/>
      <c r="D53" s="12">
        <f t="shared" si="20"/>
        <v>0</v>
      </c>
      <c r="E53" s="12" t="s">
        <v>4</v>
      </c>
      <c r="F53" s="12">
        <f t="shared" si="24"/>
        <v>0</v>
      </c>
      <c r="G53" s="12">
        <f t="shared" si="25"/>
        <v>0</v>
      </c>
      <c r="H53" s="12">
        <f t="shared" si="26"/>
        <v>0</v>
      </c>
    </row>
    <row r="54" spans="1:8" ht="43.5" customHeight="1" x14ac:dyDescent="0.3">
      <c r="A54" s="15" t="s">
        <v>41</v>
      </c>
      <c r="B54" s="12">
        <v>5000</v>
      </c>
      <c r="C54" s="12">
        <v>5000</v>
      </c>
      <c r="D54" s="12">
        <f t="shared" ref="D54:D55" si="33">+B54+C54</f>
        <v>10000</v>
      </c>
      <c r="E54" s="12" t="s">
        <v>11</v>
      </c>
      <c r="F54" s="12">
        <f t="shared" si="24"/>
        <v>0</v>
      </c>
      <c r="G54" s="12">
        <f t="shared" si="25"/>
        <v>0</v>
      </c>
      <c r="H54" s="12">
        <f t="shared" si="26"/>
        <v>10000</v>
      </c>
    </row>
    <row r="55" spans="1:8" ht="45.75" customHeight="1" x14ac:dyDescent="0.3">
      <c r="A55" s="15" t="s">
        <v>43</v>
      </c>
      <c r="B55" s="12">
        <v>4000</v>
      </c>
      <c r="C55" s="12">
        <v>12000</v>
      </c>
      <c r="D55" s="12">
        <f t="shared" si="33"/>
        <v>16000</v>
      </c>
      <c r="E55" s="16" t="s">
        <v>11</v>
      </c>
      <c r="F55" s="12">
        <f t="shared" si="24"/>
        <v>0</v>
      </c>
      <c r="G55" s="12">
        <f t="shared" si="25"/>
        <v>0</v>
      </c>
      <c r="H55" s="12">
        <f t="shared" si="26"/>
        <v>16000</v>
      </c>
    </row>
    <row r="56" spans="1:8" ht="30" customHeight="1" x14ac:dyDescent="0.3">
      <c r="A56" s="15" t="s">
        <v>53</v>
      </c>
      <c r="B56" s="12"/>
      <c r="C56" s="12"/>
      <c r="D56" s="12">
        <f>+B56+C56</f>
        <v>0</v>
      </c>
      <c r="E56" s="16" t="s">
        <v>4</v>
      </c>
      <c r="F56" s="12">
        <f t="shared" si="24"/>
        <v>0</v>
      </c>
      <c r="G56" s="12">
        <f t="shared" si="25"/>
        <v>0</v>
      </c>
      <c r="H56" s="12">
        <f t="shared" si="26"/>
        <v>0</v>
      </c>
    </row>
    <row r="57" spans="1:8" ht="45.75" customHeight="1" x14ac:dyDescent="0.3">
      <c r="A57" s="15" t="s">
        <v>60</v>
      </c>
      <c r="B57" s="12"/>
      <c r="C57" s="12"/>
      <c r="D57" s="12">
        <f>+B57+C57</f>
        <v>0</v>
      </c>
      <c r="E57" s="16" t="s">
        <v>4</v>
      </c>
      <c r="F57" s="12">
        <f t="shared" ref="F57:F59" si="34">IF(E57="C",D57,0)</f>
        <v>0</v>
      </c>
      <c r="G57" s="12">
        <f t="shared" ref="G57:G59" si="35">IF(E57="S",D57,0)</f>
        <v>0</v>
      </c>
      <c r="H57" s="12">
        <f t="shared" ref="H57:H59" si="36">IF(E57="F",D57,0)</f>
        <v>0</v>
      </c>
    </row>
    <row r="58" spans="1:8" ht="25.5" customHeight="1" x14ac:dyDescent="0.3">
      <c r="A58" s="32" t="s">
        <v>63</v>
      </c>
      <c r="B58" s="33"/>
      <c r="C58" s="33">
        <f>+D4*0.25</f>
        <v>44607.5</v>
      </c>
      <c r="D58" s="33">
        <f t="shared" ref="D58:D59" si="37">+B58+C58</f>
        <v>44607.5</v>
      </c>
      <c r="E58" s="35" t="s">
        <v>4</v>
      </c>
      <c r="F58" s="33">
        <f t="shared" si="34"/>
        <v>44607.5</v>
      </c>
      <c r="G58" s="33">
        <f t="shared" si="35"/>
        <v>0</v>
      </c>
      <c r="H58" s="33">
        <f t="shared" si="36"/>
        <v>0</v>
      </c>
    </row>
    <row r="59" spans="1:8" ht="25.5" customHeight="1" x14ac:dyDescent="0.3">
      <c r="A59" s="15"/>
      <c r="B59" s="12"/>
      <c r="C59" s="12"/>
      <c r="D59" s="12">
        <f t="shared" si="37"/>
        <v>0</v>
      </c>
      <c r="E59" s="16"/>
      <c r="F59" s="12">
        <f t="shared" si="34"/>
        <v>0</v>
      </c>
      <c r="G59" s="12">
        <f t="shared" si="35"/>
        <v>0</v>
      </c>
      <c r="H59" s="12">
        <f t="shared" si="36"/>
        <v>0</v>
      </c>
    </row>
    <row r="60" spans="1:8" ht="18.75" x14ac:dyDescent="0.3">
      <c r="A60" s="15"/>
      <c r="B60" s="17"/>
      <c r="C60" s="17"/>
      <c r="D60" s="17"/>
      <c r="E60" s="12"/>
      <c r="F60" s="17"/>
      <c r="G60" s="17"/>
      <c r="H60" s="17"/>
    </row>
    <row r="61" spans="1:8" ht="19.5" thickBot="1" x14ac:dyDescent="0.35">
      <c r="A61" s="15" t="s">
        <v>27</v>
      </c>
      <c r="B61" s="18">
        <f>SUM(B31:B60)</f>
        <v>57730</v>
      </c>
      <c r="C61" s="18">
        <f>SUM(C31:C60)</f>
        <v>225607.5</v>
      </c>
      <c r="D61" s="18">
        <f>SUM(D31:D60)</f>
        <v>283337.5</v>
      </c>
      <c r="E61" s="12"/>
      <c r="F61" s="18">
        <f>SUM(F31:F60)</f>
        <v>200607.5</v>
      </c>
      <c r="G61" s="18">
        <f>SUM(G31:G60)</f>
        <v>0</v>
      </c>
      <c r="H61" s="18">
        <f>SUM(H31:H60)</f>
        <v>82730</v>
      </c>
    </row>
    <row r="62" spans="1:8" ht="19.5" thickTop="1" x14ac:dyDescent="0.3">
      <c r="A62" s="15"/>
      <c r="B62" s="16"/>
      <c r="C62" s="16"/>
      <c r="D62" s="16"/>
      <c r="E62" s="16"/>
      <c r="F62" s="16"/>
      <c r="G62" s="16"/>
      <c r="H62" s="16"/>
    </row>
    <row r="63" spans="1:8" ht="18.75" x14ac:dyDescent="0.3">
      <c r="A63" s="24" t="s">
        <v>29</v>
      </c>
      <c r="B63" s="16"/>
      <c r="C63" s="16"/>
      <c r="D63" s="16"/>
      <c r="E63" s="16"/>
      <c r="F63" s="16"/>
      <c r="G63" s="16"/>
      <c r="H63" s="16"/>
    </row>
    <row r="64" spans="1:8" ht="27" customHeight="1" x14ac:dyDescent="0.3">
      <c r="A64" s="15" t="s">
        <v>20</v>
      </c>
      <c r="B64" s="12"/>
      <c r="C64" s="12"/>
      <c r="D64" s="12">
        <f t="shared" ref="D64:D73" si="38">+B64+C64</f>
        <v>0</v>
      </c>
      <c r="E64" s="16" t="s">
        <v>11</v>
      </c>
      <c r="F64" s="12">
        <f t="shared" ref="F64:F73" si="39">IF(E64="C",D64,0)</f>
        <v>0</v>
      </c>
      <c r="G64" s="12">
        <f t="shared" ref="G64:G66" si="40">IF(E64="S",D64,0)</f>
        <v>0</v>
      </c>
      <c r="H64" s="12">
        <f t="shared" ref="H64:H73" si="41">IF(E64="F",D64,0)</f>
        <v>0</v>
      </c>
    </row>
    <row r="65" spans="1:8" ht="27" customHeight="1" x14ac:dyDescent="0.3">
      <c r="A65" s="15" t="s">
        <v>21</v>
      </c>
      <c r="B65" s="12">
        <v>10000</v>
      </c>
      <c r="C65" s="12"/>
      <c r="D65" s="12">
        <f t="shared" si="38"/>
        <v>10000</v>
      </c>
      <c r="E65" s="16" t="s">
        <v>11</v>
      </c>
      <c r="F65" s="12">
        <f t="shared" si="39"/>
        <v>0</v>
      </c>
      <c r="G65" s="12">
        <f t="shared" si="40"/>
        <v>0</v>
      </c>
      <c r="H65" s="12">
        <f t="shared" si="41"/>
        <v>10000</v>
      </c>
    </row>
    <row r="66" spans="1:8" ht="27" customHeight="1" x14ac:dyDescent="0.3">
      <c r="A66" s="15" t="s">
        <v>22</v>
      </c>
      <c r="B66" s="12">
        <v>10000</v>
      </c>
      <c r="C66" s="12"/>
      <c r="D66" s="12">
        <f t="shared" si="38"/>
        <v>10000</v>
      </c>
      <c r="E66" s="16" t="s">
        <v>11</v>
      </c>
      <c r="F66" s="12">
        <f t="shared" si="39"/>
        <v>0</v>
      </c>
      <c r="G66" s="12">
        <f t="shared" si="40"/>
        <v>0</v>
      </c>
      <c r="H66" s="12">
        <f t="shared" si="41"/>
        <v>10000</v>
      </c>
    </row>
    <row r="67" spans="1:8" ht="27" customHeight="1" x14ac:dyDescent="0.3">
      <c r="A67" s="15" t="s">
        <v>23</v>
      </c>
      <c r="B67" s="12"/>
      <c r="C67" s="12"/>
      <c r="D67" s="12">
        <f t="shared" si="38"/>
        <v>0</v>
      </c>
      <c r="E67" s="16" t="s">
        <v>50</v>
      </c>
      <c r="F67" s="12">
        <f t="shared" si="39"/>
        <v>0</v>
      </c>
      <c r="G67" s="12">
        <f>IF(E67="S",D67,0)</f>
        <v>0</v>
      </c>
      <c r="H67" s="12">
        <f t="shared" si="41"/>
        <v>0</v>
      </c>
    </row>
    <row r="68" spans="1:8" ht="65.25" customHeight="1" x14ac:dyDescent="0.3">
      <c r="A68" s="15" t="s">
        <v>44</v>
      </c>
      <c r="B68" s="12">
        <v>3000</v>
      </c>
      <c r="C68" s="12"/>
      <c r="D68" s="12">
        <f t="shared" si="38"/>
        <v>3000</v>
      </c>
      <c r="E68" s="16" t="s">
        <v>50</v>
      </c>
      <c r="F68" s="12">
        <f t="shared" si="39"/>
        <v>0</v>
      </c>
      <c r="G68" s="12">
        <f t="shared" ref="G68:G73" si="42">IF(E68="S",D68,0)</f>
        <v>3000</v>
      </c>
      <c r="H68" s="12">
        <f t="shared" si="41"/>
        <v>0</v>
      </c>
    </row>
    <row r="69" spans="1:8" ht="27" customHeight="1" x14ac:dyDescent="0.3">
      <c r="A69" s="15" t="s">
        <v>39</v>
      </c>
      <c r="B69" s="12">
        <v>20000</v>
      </c>
      <c r="C69" s="12"/>
      <c r="D69" s="12">
        <f t="shared" si="38"/>
        <v>20000</v>
      </c>
      <c r="E69" s="16" t="s">
        <v>50</v>
      </c>
      <c r="F69" s="12">
        <f t="shared" si="39"/>
        <v>0</v>
      </c>
      <c r="G69" s="12">
        <f t="shared" si="42"/>
        <v>20000</v>
      </c>
      <c r="H69" s="12">
        <f t="shared" si="41"/>
        <v>0</v>
      </c>
    </row>
    <row r="70" spans="1:8" ht="48.75" customHeight="1" x14ac:dyDescent="0.3">
      <c r="A70" s="15" t="s">
        <v>30</v>
      </c>
      <c r="B70" s="12"/>
      <c r="C70" s="12"/>
      <c r="D70" s="12">
        <f t="shared" si="38"/>
        <v>0</v>
      </c>
      <c r="E70" s="12" t="s">
        <v>50</v>
      </c>
      <c r="F70" s="12"/>
      <c r="G70" s="12">
        <f t="shared" si="42"/>
        <v>0</v>
      </c>
      <c r="H70" s="12"/>
    </row>
    <row r="71" spans="1:8" ht="29.25" customHeight="1" x14ac:dyDescent="0.3">
      <c r="A71" s="15" t="s">
        <v>62</v>
      </c>
      <c r="B71" s="12"/>
      <c r="C71" s="12">
        <v>5415.08</v>
      </c>
      <c r="D71" s="12">
        <f t="shared" si="38"/>
        <v>5415.08</v>
      </c>
      <c r="E71" s="16" t="s">
        <v>50</v>
      </c>
      <c r="F71" s="12">
        <f t="shared" si="39"/>
        <v>0</v>
      </c>
      <c r="G71" s="12">
        <f t="shared" si="42"/>
        <v>5415.08</v>
      </c>
      <c r="H71" s="12">
        <f t="shared" si="41"/>
        <v>0</v>
      </c>
    </row>
    <row r="72" spans="1:8" ht="29.25" customHeight="1" x14ac:dyDescent="0.3">
      <c r="A72" s="15"/>
      <c r="B72" s="12"/>
      <c r="C72" s="12"/>
      <c r="D72" s="12">
        <f t="shared" si="38"/>
        <v>0</v>
      </c>
      <c r="E72" s="16"/>
      <c r="F72" s="12">
        <f t="shared" si="39"/>
        <v>0</v>
      </c>
      <c r="G72" s="12">
        <f t="shared" si="42"/>
        <v>0</v>
      </c>
      <c r="H72" s="12">
        <f t="shared" si="41"/>
        <v>0</v>
      </c>
    </row>
    <row r="73" spans="1:8" ht="29.25" customHeight="1" x14ac:dyDescent="0.3">
      <c r="A73" s="15"/>
      <c r="B73" s="12"/>
      <c r="C73" s="12"/>
      <c r="D73" s="12">
        <f t="shared" si="38"/>
        <v>0</v>
      </c>
      <c r="E73" s="16"/>
      <c r="F73" s="12">
        <f t="shared" si="39"/>
        <v>0</v>
      </c>
      <c r="G73" s="12">
        <f t="shared" si="42"/>
        <v>0</v>
      </c>
      <c r="H73" s="12">
        <f t="shared" si="41"/>
        <v>0</v>
      </c>
    </row>
    <row r="74" spans="1:8" ht="18.75" x14ac:dyDescent="0.3">
      <c r="A74" s="15"/>
      <c r="B74" s="17"/>
      <c r="C74" s="17"/>
      <c r="D74" s="17"/>
      <c r="E74" s="12"/>
      <c r="F74" s="17"/>
      <c r="G74" s="17"/>
      <c r="H74" s="17"/>
    </row>
    <row r="75" spans="1:8" ht="19.5" thickBot="1" x14ac:dyDescent="0.35">
      <c r="A75" s="15" t="s">
        <v>28</v>
      </c>
      <c r="B75" s="18">
        <f t="shared" ref="B75:C75" si="43">SUM(B64:B74)</f>
        <v>43000</v>
      </c>
      <c r="C75" s="18">
        <f t="shared" si="43"/>
        <v>5415.08</v>
      </c>
      <c r="D75" s="18">
        <f>SUM(D64:D74)</f>
        <v>48415.08</v>
      </c>
      <c r="E75" s="12"/>
      <c r="F75" s="18">
        <f t="shared" ref="F75:H75" si="44">SUM(F64:F74)</f>
        <v>0</v>
      </c>
      <c r="G75" s="18">
        <f t="shared" si="44"/>
        <v>28415.08</v>
      </c>
      <c r="H75" s="18">
        <f t="shared" si="44"/>
        <v>20000</v>
      </c>
    </row>
    <row r="76" spans="1:8" ht="19.5" thickTop="1" x14ac:dyDescent="0.3">
      <c r="A76" s="15"/>
      <c r="B76" s="16"/>
      <c r="C76" s="16"/>
      <c r="D76" s="16"/>
      <c r="E76" s="16"/>
      <c r="F76" s="16"/>
      <c r="G76" s="16"/>
      <c r="H76" s="16"/>
    </row>
    <row r="77" spans="1:8" s="1" customFormat="1" ht="19.5" thickBot="1" x14ac:dyDescent="0.35">
      <c r="A77" s="25" t="s">
        <v>17</v>
      </c>
      <c r="B77" s="19">
        <f>SUMIF($A$9:$A$76,"Subtotal*",B9:B76)</f>
        <v>275457.5</v>
      </c>
      <c r="C77" s="19">
        <f>SUMIF($A$9:$A$76,"Subtotal*",C9:C76)</f>
        <v>440722.58</v>
      </c>
      <c r="D77" s="19">
        <f>SUMIF($A$9:$A$76,"Subtotal*",D9:D76)</f>
        <v>716180.08</v>
      </c>
      <c r="E77" s="20"/>
      <c r="F77" s="19">
        <f>SUMIF($A$9:$A$76,"Subtotal*",F9:F76)</f>
        <v>509335</v>
      </c>
      <c r="G77" s="19">
        <f>SUMIF($A$9:$A$76,"Subtotal*",G9:G76)</f>
        <v>28415.08</v>
      </c>
      <c r="H77" s="19">
        <f>SUMIF($A$9:$A$76,"Subtotal*",H9:H76)</f>
        <v>178430</v>
      </c>
    </row>
    <row r="78" spans="1:8" ht="19.5" thickTop="1" x14ac:dyDescent="0.3">
      <c r="A78" s="15"/>
      <c r="B78" s="16"/>
      <c r="C78" s="16"/>
      <c r="D78" s="16"/>
      <c r="E78" s="16"/>
      <c r="F78" s="16"/>
      <c r="G78" s="27" t="s">
        <v>51</v>
      </c>
      <c r="H78" s="16">
        <f>+D77-F77-G77-H77</f>
        <v>0</v>
      </c>
    </row>
    <row r="79" spans="1:8" ht="18.75" x14ac:dyDescent="0.3">
      <c r="A79" s="15"/>
      <c r="B79" s="16"/>
      <c r="C79" s="16"/>
      <c r="D79" s="16"/>
      <c r="E79" s="16"/>
      <c r="F79" s="16"/>
      <c r="G79" s="16"/>
      <c r="H79" s="16"/>
    </row>
    <row r="80" spans="1:8" ht="18.75" x14ac:dyDescent="0.3">
      <c r="A80" s="15"/>
      <c r="B80" s="16"/>
      <c r="C80" s="16"/>
      <c r="D80" s="16"/>
      <c r="E80" s="16"/>
      <c r="F80" s="16"/>
      <c r="G80" s="16"/>
      <c r="H80" s="16"/>
    </row>
    <row r="81" spans="1:8" ht="18.75" x14ac:dyDescent="0.3">
      <c r="A81" s="15"/>
      <c r="B81" s="16"/>
      <c r="C81" s="16"/>
      <c r="D81" s="16"/>
      <c r="E81" s="16"/>
      <c r="F81" s="16"/>
      <c r="G81" s="16"/>
      <c r="H81" s="16"/>
    </row>
    <row r="82" spans="1:8" ht="18.75" x14ac:dyDescent="0.3">
      <c r="A82" s="15"/>
      <c r="B82" s="16"/>
      <c r="C82" s="16"/>
      <c r="D82" s="16"/>
      <c r="E82" s="16"/>
      <c r="F82" s="16"/>
      <c r="G82" s="16"/>
      <c r="H82" s="16"/>
    </row>
    <row r="83" spans="1:8" ht="18.75" x14ac:dyDescent="0.3">
      <c r="A83" s="15"/>
      <c r="B83" s="16"/>
      <c r="C83" s="16"/>
      <c r="D83" s="16"/>
      <c r="E83" s="16"/>
      <c r="F83" s="16"/>
      <c r="G83" s="16"/>
      <c r="H83" s="16"/>
    </row>
    <row r="84" spans="1:8" x14ac:dyDescent="0.25">
      <c r="B84" s="21"/>
      <c r="C84" s="21"/>
      <c r="D84" s="21"/>
      <c r="E84" s="21"/>
      <c r="F84" s="21"/>
      <c r="G84" s="21"/>
      <c r="H84" s="21"/>
    </row>
    <row r="85" spans="1:8" x14ac:dyDescent="0.25">
      <c r="B85" s="21"/>
      <c r="C85" s="21"/>
      <c r="D85" s="21"/>
      <c r="E85" s="21"/>
      <c r="F85" s="21"/>
      <c r="G85" s="21"/>
      <c r="H85" s="21"/>
    </row>
    <row r="86" spans="1:8" x14ac:dyDescent="0.25">
      <c r="B86" s="21"/>
      <c r="C86" s="21"/>
      <c r="D86" s="21"/>
      <c r="E86" s="21"/>
      <c r="F86" s="21"/>
      <c r="G86" s="21"/>
      <c r="H86" s="21"/>
    </row>
    <row r="87" spans="1:8" x14ac:dyDescent="0.25">
      <c r="B87" s="21"/>
      <c r="C87" s="21"/>
      <c r="D87" s="21"/>
      <c r="E87" s="21"/>
      <c r="F87" s="21"/>
      <c r="G87" s="21"/>
      <c r="H87" s="21"/>
    </row>
    <row r="88" spans="1:8" x14ac:dyDescent="0.25">
      <c r="B88" s="21"/>
      <c r="C88" s="21"/>
      <c r="D88" s="21"/>
      <c r="E88" s="21"/>
      <c r="F88" s="21"/>
      <c r="G88" s="21"/>
      <c r="H88" s="21"/>
    </row>
    <row r="89" spans="1:8" x14ac:dyDescent="0.25">
      <c r="B89" s="21"/>
      <c r="C89" s="21"/>
      <c r="D89" s="21"/>
      <c r="E89" s="21"/>
      <c r="F89" s="21"/>
      <c r="G89" s="21"/>
      <c r="H89" s="21"/>
    </row>
    <row r="90" spans="1:8" x14ac:dyDescent="0.25">
      <c r="B90" s="21"/>
      <c r="C90" s="21"/>
      <c r="D90" s="21"/>
      <c r="E90" s="21"/>
      <c r="F90" s="21"/>
      <c r="G90" s="21"/>
      <c r="H90" s="21"/>
    </row>
    <row r="91" spans="1:8" x14ac:dyDescent="0.25">
      <c r="B91" s="21"/>
      <c r="C91" s="21"/>
      <c r="D91" s="21"/>
      <c r="E91" s="21"/>
      <c r="F91" s="21"/>
      <c r="G91" s="21"/>
      <c r="H91" s="21"/>
    </row>
    <row r="92" spans="1:8" x14ac:dyDescent="0.25">
      <c r="B92" s="21"/>
      <c r="C92" s="21"/>
      <c r="D92" s="21"/>
      <c r="E92" s="21"/>
      <c r="F92" s="21"/>
      <c r="G92" s="21"/>
      <c r="H92" s="21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Falls Church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Ryman</dc:creator>
  <cp:lastModifiedBy>Robert Bullington</cp:lastModifiedBy>
  <dcterms:created xsi:type="dcterms:W3CDTF">2020-05-20T17:16:15Z</dcterms:created>
  <dcterms:modified xsi:type="dcterms:W3CDTF">2020-06-02T19:24:48Z</dcterms:modified>
</cp:coreProperties>
</file>